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<sst xmlns="http://schemas.openxmlformats.org/spreadsheetml/2006/main" count="4292" uniqueCount="996">
  <si>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</si>
  <si>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</si>
  <si>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</si>
  <si>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</si>
  <si>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</si>
  <si>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</si>
  <si>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</si>
  <si>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</si>
  <si>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</si>
  <si>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</si>
  <si>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</si>
  <si>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</si>
  <si>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</si>
  <si>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</si>
  <si>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</si>
  <si>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</si>
  <si>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</si>
  <si>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</si>
  <si>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</si>
  <si>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</si>
  <si>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</si>
  <si>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</si>
  <si>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</si>
  <si>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</si>
  <si>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</si>
  <si>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</si>
  <si>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</si>
  <si>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</si>
  <si>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</si>
  <si>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</si>
  <si>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</si>
  <si>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</si>
  <si>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</si>
  <si>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</si>
  <si>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</si>
  <si>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</si>
  <si>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</si>
  <si>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</si>
  <si>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</si>
  <si>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</si>
  <si>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</si>
  <si>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</si>
  <si>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</si>
  <si>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</si>
  <si>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</si>
  <si>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</si>
  <si>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</si>
  <si>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</si>
  <si>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</si>
  <si>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</si>
  <si>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</si>
  <si>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</si>
  <si>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</si>
  <si>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</si>
  <si>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</si>
  <si>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</si>
  <si>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</si>
  <si>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</si>
  <si>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</si>
  <si>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</si>
  <si>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</si>
  <si>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</si>
  <si>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</si>
  <si>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</si>
  <si>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</si>
  <si>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</si>
  <si>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</si>
  <si>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</si>
  <si>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</si>
  <si>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</si>
  <si>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</si>
  <si>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</si>
  <si>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</si>
  <si>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</si>
  <si>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</si>
  <si>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</si>
  <si>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</si>
  <si>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</si>
  <si>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</si>
  <si>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</si>
  <si>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</si>
  <si>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</si>
  <si>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</si>
  <si>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</si>
  <si>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</si>
  <si>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</si>
  <si>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</si>
  <si>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</si>
  <si>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</si>
  <si>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</si>
  <si>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</si>
  <si>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</si>
  <si>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</si>
  <si>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</si>
  <si>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</si>
  <si>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</si>
  <si>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</si>
  <si>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</si>
  <si>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</si>
  <si>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</si>
  <si>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</si>
  <si>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</si>
  <si>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</si>
  <si>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</si>
  <si>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</si>
  <si>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</si>
  <si>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</si>
  <si>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</si>
  <si>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</si>
  <si>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</si>
  <si>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</si>
  <si>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</si>
  <si>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</si>
  <si>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</si>
  <si>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</si>
  <si>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</si>
  <si>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</si>
  <si>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</si>
  <si>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</si>
  <si>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</si>
  <si>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</si>
  <si>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</si>
  <si>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</si>
  <si>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</si>
  <si>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</si>
  <si>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</si>
  <si>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</si>
  <si>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</si>
  <si>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</si>
  <si>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</si>
  <si>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</si>
  <si>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</si>
  <si>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</si>
  <si>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</si>
  <si>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</si>
  <si>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</si>
  <si>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</si>
  <si>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</si>
  <si>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</si>
  <si>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</si>
  <si>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</si>
  <si>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</si>
  <si>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</si>
  <si>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</si>
  <si>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</si>
  <si>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</si>
  <si>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</si>
  <si>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</si>
  <si>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</si>
  <si>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</si>
  <si>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</si>
  <si>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</si>
  <si>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</si>
  <si>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</si>
  <si>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</si>
  <si>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</si>
  <si>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</si>
  <si>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</si>
  <si>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</si>
  <si>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</si>
  <si>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</si>
  <si>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</si>
  <si>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</si>
  <si>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</si>
  <si>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</si>
  <si>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</si>
  <si>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</si>
  <si>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</si>
  <si>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</si>
  <si>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</si>
  <si>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</si>
  <si>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</si>
  <si>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</si>
  <si>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</si>
  <si>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</si>
  <si>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</si>
  <si>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</si>
  <si>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</si>
  <si>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</si>
  <si>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</si>
  <si>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</si>
  <si>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</si>
  <si>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</si>
  <si>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</si>
  <si>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</si>
  <si>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</si>
  <si>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</si>
  <si>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</si>
  <si>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</si>
  <si>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</si>
  <si>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</si>
  <si>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</si>
  <si>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</si>
  <si>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</si>
  <si>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</si>
  <si>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</si>
  <si>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</si>
  <si>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</si>
  <si>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</si>
  <si>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</si>
  <si>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</si>
  <si>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</si>
  <si>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</si>
  <si>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</si>
  <si>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</si>
  <si>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</si>
  <si>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</si>
  <si>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</si>
  <si>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</si>
  <si>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</si>
  <si>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</si>
  <si>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</si>
  <si>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</si>
  <si>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</si>
  <si>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</si>
  <si>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</si>
  <si>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</si>
  <si>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</si>
  <si>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</si>
  <si>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</si>
  <si>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</si>
  <si>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</si>
  <si>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</si>
  <si>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</si>
  <si>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</si>
  <si>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</si>
  <si>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</si>
  <si>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</si>
  <si>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</si>
  <si>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</si>
  <si>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</si>
  <si>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</si>
  <si>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</si>
  <si>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</si>
  <si>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</si>
  <si>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</si>
  <si>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</si>
  <si>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</si>
  <si>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</si>
  <si>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</si>
  <si>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</si>
  <si>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</si>
  <si>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</si>
  <si>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</si>
  <si>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</si>
  <si>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</si>
  <si>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</si>
  <si>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</si>
  <si>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</si>
  <si>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</si>
  <si>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</si>
  <si>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</si>
  <si>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</si>
  <si>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</si>
  <si>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</si>
  <si>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</si>
  <si>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</si>
  <si>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</si>
  <si>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</si>
  <si>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</si>
  <si>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</si>
  <si>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</si>
  <si>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</si>
  <si>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</si>
  <si>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</si>
  <si>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</si>
  <si>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</si>
  <si>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</si>
  <si>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</si>
  <si>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</si>
  <si>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</si>
  <si>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</si>
  <si>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</si>
  <si>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</si>
  <si>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</si>
  <si>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</si>
  <si>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</si>
  <si>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</si>
  <si>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</si>
  <si>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</si>
  <si>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</si>
  <si>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</si>
  <si>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</si>
  <si>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</si>
  <si>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</si>
  <si>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</si>
  <si>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</si>
  <si>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</si>
  <si>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</si>
  <si>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</si>
  <si>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</si>
  <si>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</si>
  <si>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</si>
  <si>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</si>
  <si>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</si>
  <si>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</si>
  <si>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</si>
  <si>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</si>
  <si>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</si>
  <si>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</si>
  <si>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</si>
  <si>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</si>
  <si>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</si>
  <si>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</si>
  <si>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</si>
  <si>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</si>
  <si>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</si>
  <si>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</si>
  <si>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</si>
  <si>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</si>
  <si>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</si>
  <si>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</si>
  <si>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</si>
  <si>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</si>
  <si>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</si>
  <si>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</si>
  <si>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</si>
  <si>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</si>
  <si>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</si>
  <si>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</si>
  <si>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</si>
  <si>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</si>
  <si>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</si>
  <si>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</si>
  <si>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</si>
  <si>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</si>
  <si>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</si>
  <si>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</si>
  <si>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</si>
  <si>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</si>
  <si>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</si>
  <si>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</si>
  <si>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</si>
  <si>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</si>
  <si>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</si>
  <si>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</si>
  <si>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</si>
  <si>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</si>
  <si>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</si>
  <si>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</si>
  <si>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</si>
  <si>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</si>
  <si>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</si>
  <si>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</si>
  <si>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</si>
  <si>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</si>
  <si>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</si>
  <si>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</si>
  <si>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</si>
  <si>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</si>
  <si>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</si>
  <si>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</si>
  <si>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</si>
  <si>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</si>
  <si>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</si>
  <si>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</si>
  <si>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</si>
  <si>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</si>
  <si>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</si>
  <si>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</si>
  <si>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</si>
  <si>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</si>
  <si>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</si>
  <si>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</si>
  <si>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</si>
  <si>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</si>
  <si>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</si>
  <si>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</si>
  <si>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</si>
  <si>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</si>
  <si>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</si>
  <si>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</si>
  <si>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</si>
  <si>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</si>
  <si>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</si>
  <si>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</si>
  <si>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</si>
  <si>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</si>
  <si>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</si>
  <si>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</si>
  <si>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</si>
  <si>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</si>
  <si>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</si>
  <si>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</si>
  <si>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</si>
  <si>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</si>
  <si>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</si>
  <si>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</si>
  <si>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</si>
  <si>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</si>
  <si>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</si>
  <si>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</si>
  <si>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</si>
  <si>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</si>
  <si>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</si>
  <si>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</si>
  <si>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</si>
  <si>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</si>
  <si>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</si>
  <si>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</si>
  <si>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</si>
  <si>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</si>
  <si>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</si>
  <si>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</si>
  <si>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</si>
  <si>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</si>
  <si>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</si>
  <si>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</si>
  <si>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</si>
  <si>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</si>
  <si>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</si>
  <si>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</si>
  <si>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</si>
  <si>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</si>
  <si>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</si>
  <si>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</si>
  <si>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</si>
  <si>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</si>
  <si>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</si>
  <si>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</si>
  <si>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</si>
  <si>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</si>
  <si>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</si>
  <si>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</si>
  <si>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</si>
  <si>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</si>
  <si>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</si>
  <si>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</si>
  <si>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</si>
  <si>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</si>
  <si>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</si>
  <si>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</si>
  <si>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</si>
  <si>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</si>
  <si>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</si>
  <si>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</si>
  <si>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</si>
  <si>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</si>
  <si>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</si>
  <si>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</si>
  <si>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</si>
  <si>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</si>
  <si>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</si>
  <si>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</si>
  <si>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</si>
  <si>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</si>
  <si>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</si>
  <si>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</si>
  <si>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</si>
  <si>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</si>
  <si>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</si>
  <si>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</si>
  <si>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</si>
  <si>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</si>
  <si>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</si>
  <si>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</si>
  <si>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</si>
  <si>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</si>
  <si>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</si>
  <si>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</si>
  <si>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</si>
  <si>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</si>
  <si>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</si>
  <si>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</si>
  <si>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</si>
  <si>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</si>
  <si>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</si>
  <si>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</si>
  <si>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</si>
  <si>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</si>
  <si>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</si>
  <si>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</si>
  <si>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</si>
  <si>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</si>
  <si>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</si>
  <si>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</si>
  <si>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</si>
  <si>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</si>
  <si>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</si>
  <si>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</si>
  <si>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</si>
  <si>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</si>
  <si>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</si>
  <si>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</si>
  <si>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</si>
  <si>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</si>
  <si>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</si>
  <si>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</si>
  <si>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</si>
  <si>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</si>
  <si>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</si>
  <si>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</si>
  <si>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</si>
  <si>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</si>
  <si>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</si>
  <si>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</si>
  <si>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</si>
  <si>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</si>
  <si>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</si>
  <si>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</si>
  <si>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</si>
  <si>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</si>
  <si>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</si>
  <si>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</si>
  <si>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</si>
  <si>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</si>
  <si>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</si>
  <si>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</si>
  <si>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</si>
  <si>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</si>
  <si>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</si>
  <si>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</si>
  <si>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</si>
  <si>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</si>
  <si>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</si>
  <si>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</si>
  <si>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</si>
  <si>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</si>
  <si>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</si>
  <si>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</si>
  <si>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</si>
  <si>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</si>
  <si>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</si>
  <si>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</si>
  <si>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</si>
  <si>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</si>
  <si>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</si>
  <si>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</si>
  <si>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</si>
  <si>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</si>
  <si>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</si>
  <si>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</si>
  <si>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</si>
  <si>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</si>
  <si>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</si>
  <si>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</si>
  <si>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</si>
  <si>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</si>
  <si>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</si>
  <si>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</si>
  <si>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</si>
  <si>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</si>
  <si>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</si>
  <si>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</si>
  <si>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</si>
  <si>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</si>
  <si>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</si>
  <si>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</si>
  <si>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</si>
  <si>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</si>
  <si>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</si>
  <si>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</si>
  <si>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</si>
  <si>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</si>
  <si>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</si>
  <si>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</si>
  <si>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</si>
  <si>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</si>
  <si>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</si>
  <si>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</si>
  <si>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</si>
  <si>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</si>
  <si>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</si>
  <si>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</si>
  <si>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</si>
  <si>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</si>
  <si>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</si>
  <si>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</si>
  <si>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</si>
  <si>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</si>
  <si>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</si>
  <si>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</si>
  <si>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</si>
  <si>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</si>
  <si>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</si>
  <si>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</si>
  <si>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</si>
  <si>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</si>
  <si>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</si>
  <si>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</si>
  <si>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</si>
  <si>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</si>
  <si>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</si>
  <si>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</si>
  <si>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</si>
  <si>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</si>
  <si>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</si>
  <si>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</si>
  <si>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</si>
  <si>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</si>
  <si>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</si>
  <si>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</si>
  <si>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</si>
  <si>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</si>
  <si>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</si>
  <si>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</si>
  <si>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</si>
  <si>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</si>
  <si>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</si>
  <si>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</si>
  <si>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</si>
  <si>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</si>
  <si>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</si>
  <si>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</si>
  <si>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</si>
  <si>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</si>
  <si>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</si>
  <si>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</si>
  <si>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</si>
  <si>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</si>
  <si>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</si>
  <si>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</si>
  <si>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</si>
  <si>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</si>
  <si>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</si>
  <si>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</si>
  <si>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</si>
  <si>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</si>
  <si>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</si>
  <si>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</si>
  <si>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</si>
  <si>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</si>
  <si>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</si>
  <si>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</si>
  <si>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</si>
  <si>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</si>
  <si>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</si>
  <si>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</si>
  <si>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</si>
  <si>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</si>
  <si>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</si>
  <si>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</si>
  <si>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</si>
  <si>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</si>
  <si>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</si>
  <si>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</si>
  <si>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</si>
  <si>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</si>
  <si>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</si>
  <si>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</si>
  <si>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</si>
  <si>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</si>
  <si>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</si>
  <si>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</si>
  <si>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</si>
  <si>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</si>
  <si>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</si>
  <si>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</si>
  <si>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</si>
  <si>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</si>
  <si>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</si>
  <si>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</si>
  <si>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</si>
  <si>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</si>
  <si>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</si>
  <si>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</si>
  <si>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</si>
  <si>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</si>
  <si>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</si>
  <si>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</si>
  <si>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</si>
  <si>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</si>
  <si>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</si>
  <si>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</si>
  <si>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</si>
  <si>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</si>
  <si>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</si>
  <si>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</si>
  <si>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</si>
  <si>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</si>
  <si>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</si>
  <si>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</si>
  <si>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</si>
  <si>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</si>
  <si>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</si>
  <si>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</si>
  <si>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</si>
  <si>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</si>
  <si>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</si>
  <si>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</si>
  <si>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</si>
  <si>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</si>
  <si>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</si>
  <si>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</si>
  <si>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</si>
  <si>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</si>
  <si>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</si>
  <si>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</si>
  <si>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</si>
  <si>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</si>
  <si>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</si>
  <si>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</si>
  <si>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</si>
  <si>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</si>
  <si>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</si>
  <si>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</si>
  <si>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</si>
  <si>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</si>
  <si>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</si>
  <si>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</si>
  <si>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</si>
  <si>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</si>
  <si>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</si>
  <si>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</si>
  <si>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</si>
  <si>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</si>
  <si>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</si>
  <si>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</si>
  <si>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</si>
  <si>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</si>
  <si>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</si>
  <si>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</si>
  <si>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</si>
  <si>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</si>
  <si>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</si>
  <si>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</si>
  <si>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</si>
  <si>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</si>
  <si>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</si>
  <si>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</si>
  <si>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</si>
  <si>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</si>
  <si>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</si>
  <si>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</si>
  <si>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</si>
  <si>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</si>
  <si>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</si>
  <si>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</si>
  <si>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</si>
  <si>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</si>
  <si>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</si>
  <si>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</si>
  <si>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</si>
  <si>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</si>
  <si>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</si>
  <si>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</si>
  <si>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</si>
  <si>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</si>
  <si>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</si>
  <si>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</si>
  <si>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</si>
  <si>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</si>
  <si>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</si>
  <si>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</si>
  <si>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</si>
  <si>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</si>
  <si>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</si>
  <si>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</si>
  <si>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</si>
  <si>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</si>
  <si>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</si>
  <si>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</si>
  <si>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</si>
  <si>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</si>
  <si>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</si>
  <si>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</si>
  <si>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</si>
  <si>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</si>
  <si>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</si>
  <si>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</si>
  <si>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</si>
  <si>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</si>
  <si>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</si>
  <si>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</si>
  <si>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</si>
  <si>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</si>
  <si>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</si>
  <si>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</si>
  <si>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</si>
  <si>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</si>
  <si>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</si>
  <si>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</si>
  <si>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</si>
  <si>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</si>
  <si>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</si>
  <si>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</si>
  <si>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</si>
  <si>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</si>
  <si>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</si>
  <si>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</si>
  <si>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</si>
  <si>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</si>
  <si>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</si>
  <si>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</si>
  <si>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</si>
  <si>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</si>
  <si>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</si>
  <si>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</si>
  <si>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</si>
  <si>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</si>
  <si>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</si>
  <si>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</si>
  <si>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</si>
  <si>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</si>
  <si>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</si>
  <si>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</si>
  <si>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</si>
  <si>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</si>
  <si>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</si>
  <si>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</si>
  <si>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</si>
  <si>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</si>
  <si>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</si>
  <si>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</si>
  <si>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</si>
  <si>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</si>
  <si>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</si>
  <si>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</si>
  <si>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</si>
  <si>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</si>
  <si>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</si>
  <si>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</si>
  <si>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</si>
  <si>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</si>
  <si>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</si>
  <si>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</si>
  <si>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</si>
  <si>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</si>
  <si>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</si>
  <si>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</si>
  <si>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</si>
  <si>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</si>
  <si>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</si>
  <si>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</si>
  <si>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</si>
  <si>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</si>
  <si>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</si>
  <si>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</si>
  <si>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</si>
  <si>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</si>
  <si>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</si>
  <si>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</si>
  <si>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</si>
  <si>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</si>
  <si>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</si>
  <si>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</si>
  <si>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</si>
  <si>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</si>
  <si>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</si>
  <si>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</si>
  <si>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</si>
  <si>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</si>
  <si>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</si>
  <si>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</si>
  <si>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</si>
  <si>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</si>
  <si>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</si>
  <si>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</si>
  <si>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</si>
  <si>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</si>
  <si>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</si>
  <si>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</si>
  <si>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</si>
  <si>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</si>
  <si>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</si>
  <si>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</si>
  <si>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</si>
  <si>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</si>
  <si>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</si>
  <si>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</si>
  <si>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</si>
  <si>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</si>
  <si>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</si>
  <si>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</si>
  <si>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</si>
  <si>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</si>
  <si>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</si>
  <si>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</si>
  <si>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</si>
  <si>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</si>
  <si>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</si>
  <si>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</si>
  <si>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</si>
  <si>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</si>
  <si>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</si>
  <si>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</si>
  <si>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</si>
  <si>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</si>
  <si>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</si>
  <si>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</si>
  <si>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</si>
  <si>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</si>
  <si>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</si>
  <si>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</si>
  <si>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</si>
  <si>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</si>
  <si>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</si>
  <si>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</si>
  <si>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</si>
  <si>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</si>
  <si>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</si>
  <si>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</si>
  <si>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</si>
  <si>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</si>
  <si>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</si>
  <si>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</si>
  <si>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</si>
  <si>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</si>
  <si>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</si>
  <si>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</si>
  <si>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</si>
  <si>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</si>
  <si>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</si>
  <si>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</si>
  <si>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</si>
  <si>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</si>
  <si>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</si>
  <si>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</si>
  <si>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</si>
  <si>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</si>
  <si>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</si>
  <si>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</si>
  <si>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</si>
  <si>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</si>
  <si>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</si>
  <si>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</si>
  <si>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</si>
  <si>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</si>
  <si>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</si>
  <si>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</si>
  <si>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</si>
  <si>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</si>
  <si>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</si>
  <si>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</si>
  <si>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</si>
  <si>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</si>
  <si>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</si>
  <si>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</si>
  <si>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</si>
  <si>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</si>
  <si>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</si>
  <si>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</si>
  <si>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</si>
  <si>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</si>
  <si>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</si>
  <si>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</si>
  <si>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</si>
  <si>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</si>
  <si>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</si>
  <si>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</si>
  <si>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</si>
  <si>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</si>
  <si>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</si>
  <si>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</si>
  <si>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</si>
  <si>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</si>
  <si>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</si>
  <si>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</si>
  <si>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</si>
  <si>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</si>
  <si>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</si>
  <si>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</si>
  <si>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</si>
  <si>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</si>
  <si>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</si>
  <si>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</si>
  <si>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</si>
  <si>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</si>
  <si>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</si>
  <si>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</si>
  <si>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</si>
  <si>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</si>
  <si>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</si>
  <si>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</si>
  <si>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</si>
  <si>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</si>
  <si>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</si>
  <si>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</si>
  <si>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</si>
  <si>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</si>
  <si>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</si>
  <si>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</si>
  <si>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</si>
  <si>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</si>
  <si>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</si>
  <si>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</si>
  <si>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</si>
  <si>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</si>
  <si>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</si>
  <si>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</si>
  <si>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</si>
  <si>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</si>
  <si>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</si>
  <si>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</si>
  <si>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</si>
  <si>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</si>
  <si>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</si>
  <si>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</si>
  <si>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</si>
  <si>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Камен Каменов ЕООД</t>
  </si>
  <si>
    <t>Главен счетоводител</t>
  </si>
  <si>
    <t>"Феърплей Пропъртис" АДСИЦ</t>
  </si>
  <si>
    <t>131457471</t>
  </si>
  <si>
    <t>гр. София, бул. "Черни връх" 51Б</t>
  </si>
  <si>
    <t>02/8199103</t>
  </si>
  <si>
    <t>Кристина Петрова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</si>
</sst>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45382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45412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Камен Каменов ЕООД</v>
      </c>
    </row>
    <row r="4" spans="1:2" ht="15.75">
      <c r="A4" s="680" t="s">
        <v>986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45382</v>
      </c>
    </row>
    <row r="11" spans="1:2" ht="15.75">
      <c r="A11" s="7" t="s">
        <v>975</v>
      </c>
      <c r="B11" s="578">
        <v>45412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988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989</v>
      </c>
    </row>
    <row r="27" spans="1:2" ht="15.75">
      <c r="A27" s="10" t="s">
        <v>969</v>
      </c>
      <c r="B27" s="579" t="s">
        <v>990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31.03.2024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981</v>
      </c>
      <c r="B6" s="667" t="s">
        <v>945</v>
      </c>
      <c r="C6" s="673">
        <f>'1-Баланс'!C95</f>
        <v>148127</v>
      </c>
      <c r="D6" s="674">
        <f aca="true" t="shared" si="0" ref="D6:D15">C6-E6</f>
        <v>0</v>
      </c>
      <c r="E6" s="673">
        <f>'1-Баланс'!G95</f>
        <v>148127</v>
      </c>
      <c r="F6" s="668" t="s">
        <v>946</v>
      </c>
      <c r="G6" s="675" t="s">
        <v>981</v>
      </c>
    </row>
    <row r="7" spans="1:7" ht="18.75" customHeight="1">
      <c r="A7" s="675" t="s">
        <v>981</v>
      </c>
      <c r="B7" s="667" t="s">
        <v>944</v>
      </c>
      <c r="C7" s="673">
        <f>'1-Баланс'!G37</f>
        <v>106354</v>
      </c>
      <c r="D7" s="674">
        <f t="shared" si="0"/>
        <v>27809</v>
      </c>
      <c r="E7" s="673">
        <f>'1-Баланс'!G18</f>
        <v>78545</v>
      </c>
      <c r="F7" s="668" t="s">
        <v>455</v>
      </c>
      <c r="G7" s="675" t="s">
        <v>981</v>
      </c>
    </row>
    <row r="8" spans="1:7" ht="18.75" customHeight="1">
      <c r="A8" s="675" t="s">
        <v>981</v>
      </c>
      <c r="B8" s="667" t="s">
        <v>942</v>
      </c>
      <c r="C8" s="673">
        <f>ABS('1-Баланс'!G32)-ABS('1-Баланс'!G33)</f>
        <v>1077</v>
      </c>
      <c r="D8" s="674">
        <f t="shared" si="0"/>
        <v>0</v>
      </c>
      <c r="E8" s="673">
        <f>ABS('2-Отчет за доходите'!C44)-ABS('2-Отчет за доходите'!G44)</f>
        <v>1077</v>
      </c>
      <c r="F8" s="668" t="s">
        <v>943</v>
      </c>
      <c r="G8" s="676" t="s">
        <v>983</v>
      </c>
    </row>
    <row r="9" spans="1:7" ht="18.75" customHeight="1">
      <c r="A9" s="675" t="s">
        <v>981</v>
      </c>
      <c r="B9" s="667" t="s">
        <v>948</v>
      </c>
      <c r="C9" s="673">
        <f>'1-Баланс'!D92</f>
        <v>6141</v>
      </c>
      <c r="D9" s="674">
        <f t="shared" si="0"/>
        <v>0</v>
      </c>
      <c r="E9" s="673">
        <f>'3-Отчет за паричния поток'!C45</f>
        <v>6141</v>
      </c>
      <c r="F9" s="668" t="s">
        <v>947</v>
      </c>
      <c r="G9" s="676" t="s">
        <v>982</v>
      </c>
    </row>
    <row r="10" spans="1:7" ht="18.75" customHeight="1">
      <c r="A10" s="675" t="s">
        <v>981</v>
      </c>
      <c r="B10" s="667" t="s">
        <v>949</v>
      </c>
      <c r="C10" s="673">
        <f>'1-Баланс'!C92</f>
        <v>1756</v>
      </c>
      <c r="D10" s="674">
        <f t="shared" si="0"/>
        <v>0</v>
      </c>
      <c r="E10" s="673">
        <f>'3-Отчет за паричния поток'!C46</f>
        <v>1756</v>
      </c>
      <c r="F10" s="668" t="s">
        <v>950</v>
      </c>
      <c r="G10" s="676" t="s">
        <v>982</v>
      </c>
    </row>
    <row r="11" spans="1:7" ht="18.75" customHeight="1">
      <c r="A11" s="675" t="s">
        <v>981</v>
      </c>
      <c r="B11" s="667" t="s">
        <v>944</v>
      </c>
      <c r="C11" s="673">
        <f>'1-Баланс'!G37</f>
        <v>106354</v>
      </c>
      <c r="D11" s="674">
        <f t="shared" si="0"/>
        <v>0</v>
      </c>
      <c r="E11" s="673">
        <f>'4-Отчет за собствения капитал'!L34</f>
        <v>106354</v>
      </c>
      <c r="F11" s="668" t="s">
        <v>951</v>
      </c>
      <c r="G11" s="676" t="s">
        <v>984</v>
      </c>
    </row>
    <row r="12" spans="1:7" ht="18.75" customHeight="1">
      <c r="A12" s="675" t="s">
        <v>981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985</v>
      </c>
    </row>
    <row r="13" spans="1:7" ht="18.75" customHeight="1">
      <c r="A13" s="675" t="s">
        <v>981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985</v>
      </c>
    </row>
    <row r="14" spans="1:7" ht="18.75" customHeight="1">
      <c r="A14" s="675" t="s">
        <v>981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985</v>
      </c>
    </row>
    <row r="15" spans="1:7" ht="18.75" customHeight="1">
      <c r="A15" s="675" t="s">
        <v>981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0.44875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0.01012655847452846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0.02578220381586192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0.007270787904973435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1.8140589569160999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6.584069663209117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0.940709437828147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0.22486874119605582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0.22486874119605582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0.017047755023760307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0.016202312880163643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0.24205020025941076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0.39277319141734207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0.2820080066429483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1250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0.011753201572108242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0.6125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28.417006802721087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14394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620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3336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140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18499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78209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96712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19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3280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73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40697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44069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30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176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4892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478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5590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869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887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1756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51415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148127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78545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78545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78545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330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17629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9103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9103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1077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10180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106354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33964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33964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33964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1996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4512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172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1234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2974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114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1301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7809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7809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148127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740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220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51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114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1131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173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192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1323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1077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1323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1077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1077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1077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2400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2340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60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2400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2400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2400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2400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4229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-10228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-55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-64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-6119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-171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-171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2938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-822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-209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1905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45382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-4385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45382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6141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45382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1756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45382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869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45382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887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45382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78545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45382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45382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45382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45382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78545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45382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45382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45382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45382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45382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45382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45382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45382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45382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45382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45382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45382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45382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45382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78545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45382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45382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45382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78545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45382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330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45382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45382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45382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45382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330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45382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45382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45382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45382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45382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45382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45382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45382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45382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45382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45382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45382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45382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45382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330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45382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45382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45382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330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45382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45382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45382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45382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45382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45382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45382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45382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45382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45382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45382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45382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45382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45382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45382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45382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45382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45382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45382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45382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45382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45382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45382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45382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45382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45382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45382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45382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45382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45382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45382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45382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45382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45382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45382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45382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45382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45382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45382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45382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45382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45382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45382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45382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45382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45382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45382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45382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45382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45382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45382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45382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45382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45382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45382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45382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45382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45382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45382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45382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45382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45382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45382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45382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45382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45382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45382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45382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45382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45382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45382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45382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45382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45382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45382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45382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45382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45382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45382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45382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45382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45382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45382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45382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45382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45382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45382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45382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45382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9103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45382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45382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45382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45382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9103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45382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1077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45382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45382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45382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45382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45382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45382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45382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45382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45382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45382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45382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45382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45382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10180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45382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45382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45382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10180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45382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45382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45382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45382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45382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45382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45382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45382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45382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45382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45382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45382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45382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45382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45382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45382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45382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45382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45382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45382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45382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45382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45382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45382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45382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45382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45382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45382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45382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45382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45382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45382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45382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45382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45382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45382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45382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45382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45382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45382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45382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45382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45382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45382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45382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105277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45382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45382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45382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45382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105277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45382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1077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45382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45382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45382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45382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45382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45382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45382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45382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45382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45382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45382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45382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45382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106354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45382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45382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45382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106354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45382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45382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45382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45382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45382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45382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45382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45382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45382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45382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45382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45382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45382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45382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45382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45382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45382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45382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45382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45382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45382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45382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45382</v>
      </c>
      <c r="D461" s="105" t="s">
        <v>523</v>
      </c>
      <c r="E461" s="496">
        <v>1</v>
      </c>
      <c r="F461" s="105" t="s">
        <v>522</v>
      </c>
      <c r="H461" s="105">
        <f>'Справка 6'!D11</f>
        <v>14394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45382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45382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45382</v>
      </c>
      <c r="D464" s="105" t="s">
        <v>532</v>
      </c>
      <c r="E464" s="496">
        <v>1</v>
      </c>
      <c r="F464" s="105" t="s">
        <v>531</v>
      </c>
      <c r="H464" s="105">
        <f>'Справка 6'!D14</f>
        <v>1716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45382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45382</v>
      </c>
      <c r="D466" s="105" t="s">
        <v>537</v>
      </c>
      <c r="E466" s="496">
        <v>1</v>
      </c>
      <c r="F466" s="105" t="s">
        <v>536</v>
      </c>
      <c r="H466" s="105">
        <f>'Справка 6'!D16</f>
        <v>6384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45382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45382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45382</v>
      </c>
      <c r="D469" s="105" t="s">
        <v>545</v>
      </c>
      <c r="E469" s="496">
        <v>1</v>
      </c>
      <c r="F469" s="105" t="s">
        <v>828</v>
      </c>
      <c r="H469" s="105">
        <f>'Справка 6'!D19</f>
        <v>22530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45382</v>
      </c>
      <c r="D470" s="105" t="s">
        <v>547</v>
      </c>
      <c r="E470" s="496">
        <v>1</v>
      </c>
      <c r="F470" s="105" t="s">
        <v>546</v>
      </c>
      <c r="H470" s="105">
        <f>'Справка 6'!D20</f>
        <v>78209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45382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45382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45382</v>
      </c>
      <c r="D473" s="105" t="s">
        <v>555</v>
      </c>
      <c r="E473" s="496">
        <v>1</v>
      </c>
      <c r="F473" s="105" t="s">
        <v>554</v>
      </c>
      <c r="H473" s="105">
        <f>'Справка 6'!D25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45382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45382</v>
      </c>
      <c r="D475" s="105" t="s">
        <v>558</v>
      </c>
      <c r="E475" s="496">
        <v>1</v>
      </c>
      <c r="F475" s="105" t="s">
        <v>542</v>
      </c>
      <c r="H475" s="105">
        <f>'Справка 6'!D27</f>
        <v>21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45382</v>
      </c>
      <c r="D476" s="105" t="s">
        <v>560</v>
      </c>
      <c r="E476" s="496">
        <v>1</v>
      </c>
      <c r="F476" s="105" t="s">
        <v>863</v>
      </c>
      <c r="H476" s="105">
        <f>'Справка 6'!D28</f>
        <v>53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45382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45382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45382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45382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45382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45382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45382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45382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45382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45382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45382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45382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45382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45382</v>
      </c>
      <c r="D490" s="105" t="s">
        <v>583</v>
      </c>
      <c r="E490" s="496">
        <v>1</v>
      </c>
      <c r="F490" s="105" t="s">
        <v>582</v>
      </c>
      <c r="H490" s="105">
        <f>'Справка 6'!D43</f>
        <v>100792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45382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45382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45382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45382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45382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45382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45382</v>
      </c>
      <c r="D497" s="105" t="s">
        <v>540</v>
      </c>
      <c r="E497" s="496">
        <v>2</v>
      </c>
      <c r="F497" s="105" t="s">
        <v>539</v>
      </c>
      <c r="H497" s="105">
        <f>'Справка 6'!E17</f>
        <v>140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45382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45382</v>
      </c>
      <c r="D499" s="105" t="s">
        <v>545</v>
      </c>
      <c r="E499" s="496">
        <v>2</v>
      </c>
      <c r="F499" s="105" t="s">
        <v>828</v>
      </c>
      <c r="H499" s="105">
        <f>'Справка 6'!E19</f>
        <v>142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45382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45382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45382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45382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45382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45382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45382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45382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45382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45382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45382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45382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45382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45382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45382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45382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45382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45382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45382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45382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45382</v>
      </c>
      <c r="D520" s="105" t="s">
        <v>583</v>
      </c>
      <c r="E520" s="496">
        <v>2</v>
      </c>
      <c r="F520" s="105" t="s">
        <v>582</v>
      </c>
      <c r="H520" s="105">
        <f>'Справка 6'!E43</f>
        <v>142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45382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45382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45382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45382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45382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45382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45382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45382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45382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45382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45382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45382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45382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45382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45382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45382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45382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45382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45382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45382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45382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45382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45382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45382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45382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45382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45382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45382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45382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45382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45382</v>
      </c>
      <c r="D551" s="105" t="s">
        <v>523</v>
      </c>
      <c r="E551" s="496">
        <v>4</v>
      </c>
      <c r="F551" s="105" t="s">
        <v>522</v>
      </c>
      <c r="H551" s="105">
        <f>'Справка 6'!G11</f>
        <v>14394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45382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45382</v>
      </c>
      <c r="D553" s="105" t="s">
        <v>529</v>
      </c>
      <c r="E553" s="496">
        <v>4</v>
      </c>
      <c r="F553" s="105" t="s">
        <v>528</v>
      </c>
      <c r="H553" s="105">
        <f>'Справка 6'!G13</f>
        <v>38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45382</v>
      </c>
      <c r="D554" s="105" t="s">
        <v>532</v>
      </c>
      <c r="E554" s="496">
        <v>4</v>
      </c>
      <c r="F554" s="105" t="s">
        <v>531</v>
      </c>
      <c r="H554" s="105">
        <f>'Справка 6'!G14</f>
        <v>1716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45382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45382</v>
      </c>
      <c r="D556" s="105" t="s">
        <v>537</v>
      </c>
      <c r="E556" s="496">
        <v>4</v>
      </c>
      <c r="F556" s="105" t="s">
        <v>536</v>
      </c>
      <c r="H556" s="105">
        <f>'Справка 6'!G16</f>
        <v>6384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45382</v>
      </c>
      <c r="D557" s="105" t="s">
        <v>540</v>
      </c>
      <c r="E557" s="496">
        <v>4</v>
      </c>
      <c r="F557" s="105" t="s">
        <v>539</v>
      </c>
      <c r="H557" s="105">
        <f>'Справка 6'!G17</f>
        <v>140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45382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45382</v>
      </c>
      <c r="D559" s="105" t="s">
        <v>545</v>
      </c>
      <c r="E559" s="496">
        <v>4</v>
      </c>
      <c r="F559" s="105" t="s">
        <v>828</v>
      </c>
      <c r="H559" s="105">
        <f>'Справка 6'!G19</f>
        <v>22672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45382</v>
      </c>
      <c r="D560" s="105" t="s">
        <v>547</v>
      </c>
      <c r="E560" s="496">
        <v>4</v>
      </c>
      <c r="F560" s="105" t="s">
        <v>546</v>
      </c>
      <c r="H560" s="105">
        <f>'Справка 6'!G20</f>
        <v>78209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45382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45382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45382</v>
      </c>
      <c r="D563" s="105" t="s">
        <v>555</v>
      </c>
      <c r="E563" s="496">
        <v>4</v>
      </c>
      <c r="F563" s="105" t="s">
        <v>554</v>
      </c>
      <c r="H563" s="105">
        <f>'Справка 6'!G25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45382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45382</v>
      </c>
      <c r="D565" s="105" t="s">
        <v>558</v>
      </c>
      <c r="E565" s="496">
        <v>4</v>
      </c>
      <c r="F565" s="105" t="s">
        <v>542</v>
      </c>
      <c r="H565" s="105">
        <f>'Справка 6'!G27</f>
        <v>21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45382</v>
      </c>
      <c r="D566" s="105" t="s">
        <v>560</v>
      </c>
      <c r="E566" s="496">
        <v>4</v>
      </c>
      <c r="F566" s="105" t="s">
        <v>863</v>
      </c>
      <c r="H566" s="105">
        <f>'Справка 6'!G28</f>
        <v>53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45382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45382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45382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45382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45382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45382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45382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45382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45382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45382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45382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45382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45382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45382</v>
      </c>
      <c r="D580" s="105" t="s">
        <v>583</v>
      </c>
      <c r="E580" s="496">
        <v>4</v>
      </c>
      <c r="F580" s="105" t="s">
        <v>582</v>
      </c>
      <c r="H580" s="105">
        <f>'Справка 6'!G43</f>
        <v>100934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45382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45382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45382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45382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45382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45382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45382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45382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45382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45382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45382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45382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45382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45382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45382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45382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45382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45382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45382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45382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45382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45382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45382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45382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45382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45382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45382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45382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45382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45382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45382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45382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45382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45382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45382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45382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45382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45382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45382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45382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45382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45382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45382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45382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45382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45382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45382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45382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45382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45382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45382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45382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45382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45382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45382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45382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45382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45382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45382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45382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45382</v>
      </c>
      <c r="D641" s="105" t="s">
        <v>523</v>
      </c>
      <c r="E641" s="496">
        <v>7</v>
      </c>
      <c r="F641" s="105" t="s">
        <v>522</v>
      </c>
      <c r="H641" s="105">
        <f>'Справка 6'!J11</f>
        <v>14394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45382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45382</v>
      </c>
      <c r="D643" s="105" t="s">
        <v>529</v>
      </c>
      <c r="E643" s="496">
        <v>7</v>
      </c>
      <c r="F643" s="105" t="s">
        <v>528</v>
      </c>
      <c r="H643" s="105">
        <f>'Справка 6'!J13</f>
        <v>38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45382</v>
      </c>
      <c r="D644" s="105" t="s">
        <v>532</v>
      </c>
      <c r="E644" s="496">
        <v>7</v>
      </c>
      <c r="F644" s="105" t="s">
        <v>531</v>
      </c>
      <c r="H644" s="105">
        <f>'Справка 6'!J14</f>
        <v>1716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45382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45382</v>
      </c>
      <c r="D646" s="105" t="s">
        <v>537</v>
      </c>
      <c r="E646" s="496">
        <v>7</v>
      </c>
      <c r="F646" s="105" t="s">
        <v>536</v>
      </c>
      <c r="H646" s="105">
        <f>'Справка 6'!J16</f>
        <v>6384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45382</v>
      </c>
      <c r="D647" s="105" t="s">
        <v>540</v>
      </c>
      <c r="E647" s="496">
        <v>7</v>
      </c>
      <c r="F647" s="105" t="s">
        <v>539</v>
      </c>
      <c r="H647" s="105">
        <f>'Справка 6'!J17</f>
        <v>140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45382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45382</v>
      </c>
      <c r="D649" s="105" t="s">
        <v>545</v>
      </c>
      <c r="E649" s="496">
        <v>7</v>
      </c>
      <c r="F649" s="105" t="s">
        <v>828</v>
      </c>
      <c r="H649" s="105">
        <f>'Справка 6'!J19</f>
        <v>22672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45382</v>
      </c>
      <c r="D650" s="105" t="s">
        <v>547</v>
      </c>
      <c r="E650" s="496">
        <v>7</v>
      </c>
      <c r="F650" s="105" t="s">
        <v>546</v>
      </c>
      <c r="H650" s="105">
        <f>'Справка 6'!J20</f>
        <v>78209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45382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45382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45382</v>
      </c>
      <c r="D653" s="105" t="s">
        <v>555</v>
      </c>
      <c r="E653" s="496">
        <v>7</v>
      </c>
      <c r="F653" s="105" t="s">
        <v>554</v>
      </c>
      <c r="H653" s="105">
        <f>'Справка 6'!J25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45382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45382</v>
      </c>
      <c r="D655" s="105" t="s">
        <v>558</v>
      </c>
      <c r="E655" s="496">
        <v>7</v>
      </c>
      <c r="F655" s="105" t="s">
        <v>542</v>
      </c>
      <c r="H655" s="105">
        <f>'Справка 6'!J27</f>
        <v>21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45382</v>
      </c>
      <c r="D656" s="105" t="s">
        <v>560</v>
      </c>
      <c r="E656" s="496">
        <v>7</v>
      </c>
      <c r="F656" s="105" t="s">
        <v>863</v>
      </c>
      <c r="H656" s="105">
        <f>'Справка 6'!J28</f>
        <v>53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45382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45382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45382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45382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45382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45382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45382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45382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45382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45382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45382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45382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45382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45382</v>
      </c>
      <c r="D670" s="105" t="s">
        <v>583</v>
      </c>
      <c r="E670" s="496">
        <v>7</v>
      </c>
      <c r="F670" s="105" t="s">
        <v>582</v>
      </c>
      <c r="H670" s="105">
        <f>'Справка 6'!J43</f>
        <v>100934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45382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45382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45382</v>
      </c>
      <c r="D673" s="105" t="s">
        <v>529</v>
      </c>
      <c r="E673" s="496">
        <v>8</v>
      </c>
      <c r="F673" s="105" t="s">
        <v>528</v>
      </c>
      <c r="H673" s="105">
        <f>'Справка 6'!K13</f>
        <v>28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45382</v>
      </c>
      <c r="D674" s="105" t="s">
        <v>532</v>
      </c>
      <c r="E674" s="496">
        <v>8</v>
      </c>
      <c r="F674" s="105" t="s">
        <v>531</v>
      </c>
      <c r="H674" s="105">
        <f>'Справка 6'!K14</f>
        <v>1069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45382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45382</v>
      </c>
      <c r="D676" s="105" t="s">
        <v>537</v>
      </c>
      <c r="E676" s="496">
        <v>8</v>
      </c>
      <c r="F676" s="105" t="s">
        <v>536</v>
      </c>
      <c r="H676" s="105">
        <f>'Справка 6'!K16</f>
        <v>2856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45382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45382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45382</v>
      </c>
      <c r="D679" s="105" t="s">
        <v>545</v>
      </c>
      <c r="E679" s="496">
        <v>8</v>
      </c>
      <c r="F679" s="105" t="s">
        <v>828</v>
      </c>
      <c r="H679" s="105">
        <f>'Справка 6'!K19</f>
        <v>3953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45382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45382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45382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45382</v>
      </c>
      <c r="D683" s="105" t="s">
        <v>555</v>
      </c>
      <c r="E683" s="496">
        <v>8</v>
      </c>
      <c r="F683" s="105" t="s">
        <v>554</v>
      </c>
      <c r="H683" s="105">
        <f>'Справка 6'!K25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45382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45382</v>
      </c>
      <c r="D685" s="105" t="s">
        <v>558</v>
      </c>
      <c r="E685" s="496">
        <v>8</v>
      </c>
      <c r="F685" s="105" t="s">
        <v>542</v>
      </c>
      <c r="H685" s="105">
        <f>'Справка 6'!K27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45382</v>
      </c>
      <c r="D686" s="105" t="s">
        <v>560</v>
      </c>
      <c r="E686" s="496">
        <v>8</v>
      </c>
      <c r="F686" s="105" t="s">
        <v>863</v>
      </c>
      <c r="H686" s="105">
        <f>'Справка 6'!K28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45382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45382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45382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45382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45382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45382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45382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45382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45382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45382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45382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45382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45382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45382</v>
      </c>
      <c r="D700" s="105" t="s">
        <v>583</v>
      </c>
      <c r="E700" s="496">
        <v>8</v>
      </c>
      <c r="F700" s="105" t="s">
        <v>582</v>
      </c>
      <c r="H700" s="105">
        <f>'Справка 6'!K43</f>
        <v>4002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45382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45382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45382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45382</v>
      </c>
      <c r="D704" s="105" t="s">
        <v>532</v>
      </c>
      <c r="E704" s="496">
        <v>9</v>
      </c>
      <c r="F704" s="105" t="s">
        <v>531</v>
      </c>
      <c r="H704" s="105">
        <f>'Справка 6'!L14</f>
        <v>27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45382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45382</v>
      </c>
      <c r="D706" s="105" t="s">
        <v>537</v>
      </c>
      <c r="E706" s="496">
        <v>9</v>
      </c>
      <c r="F706" s="105" t="s">
        <v>536</v>
      </c>
      <c r="H706" s="105">
        <f>'Справка 6'!L16</f>
        <v>192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45382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45382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45382</v>
      </c>
      <c r="D709" s="105" t="s">
        <v>545</v>
      </c>
      <c r="E709" s="496">
        <v>9</v>
      </c>
      <c r="F709" s="105" t="s">
        <v>828</v>
      </c>
      <c r="H709" s="105">
        <f>'Справка 6'!L19</f>
        <v>220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45382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45382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45382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45382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45382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45382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45382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45382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45382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45382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45382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45382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45382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45382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45382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45382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45382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45382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45382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45382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45382</v>
      </c>
      <c r="D730" s="105" t="s">
        <v>583</v>
      </c>
      <c r="E730" s="496">
        <v>9</v>
      </c>
      <c r="F730" s="105" t="s">
        <v>582</v>
      </c>
      <c r="H730" s="105">
        <f>'Справка 6'!L43</f>
        <v>220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45382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45382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45382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45382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45382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45382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45382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45382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45382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45382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45382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45382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45382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45382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45382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45382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45382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45382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45382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45382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45382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45382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45382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45382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45382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45382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45382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45382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45382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45382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45382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45382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45382</v>
      </c>
      <c r="D763" s="105" t="s">
        <v>529</v>
      </c>
      <c r="E763" s="496">
        <v>11</v>
      </c>
      <c r="F763" s="105" t="s">
        <v>528</v>
      </c>
      <c r="H763" s="105">
        <f>'Справка 6'!N13</f>
        <v>29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45382</v>
      </c>
      <c r="D764" s="105" t="s">
        <v>532</v>
      </c>
      <c r="E764" s="496">
        <v>11</v>
      </c>
      <c r="F764" s="105" t="s">
        <v>531</v>
      </c>
      <c r="H764" s="105">
        <f>'Справка 6'!N14</f>
        <v>1096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45382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45382</v>
      </c>
      <c r="D766" s="105" t="s">
        <v>537</v>
      </c>
      <c r="E766" s="496">
        <v>11</v>
      </c>
      <c r="F766" s="105" t="s">
        <v>536</v>
      </c>
      <c r="H766" s="105">
        <f>'Справка 6'!N16</f>
        <v>3048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45382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45382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45382</v>
      </c>
      <c r="D769" s="105" t="s">
        <v>545</v>
      </c>
      <c r="E769" s="496">
        <v>11</v>
      </c>
      <c r="F769" s="105" t="s">
        <v>828</v>
      </c>
      <c r="H769" s="105">
        <f>'Справка 6'!N19</f>
        <v>4173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45382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45382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45382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45382</v>
      </c>
      <c r="D773" s="105" t="s">
        <v>555</v>
      </c>
      <c r="E773" s="496">
        <v>11</v>
      </c>
      <c r="F773" s="105" t="s">
        <v>554</v>
      </c>
      <c r="H773" s="105">
        <f>'Справка 6'!N25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45382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45382</v>
      </c>
      <c r="D775" s="105" t="s">
        <v>558</v>
      </c>
      <c r="E775" s="496">
        <v>11</v>
      </c>
      <c r="F775" s="105" t="s">
        <v>542</v>
      </c>
      <c r="H775" s="105">
        <f>'Справка 6'!N27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45382</v>
      </c>
      <c r="D776" s="105" t="s">
        <v>560</v>
      </c>
      <c r="E776" s="496">
        <v>11</v>
      </c>
      <c r="F776" s="105" t="s">
        <v>863</v>
      </c>
      <c r="H776" s="105">
        <f>'Справка 6'!N28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45382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45382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45382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45382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45382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45382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45382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45382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45382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45382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45382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45382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45382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45382</v>
      </c>
      <c r="D790" s="105" t="s">
        <v>583</v>
      </c>
      <c r="E790" s="496">
        <v>11</v>
      </c>
      <c r="F790" s="105" t="s">
        <v>582</v>
      </c>
      <c r="H790" s="105">
        <f>'Справка 6'!N43</f>
        <v>4222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45382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45382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45382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45382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45382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45382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45382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45382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45382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45382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45382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45382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45382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45382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45382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45382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45382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45382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45382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45382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45382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45382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45382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45382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45382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45382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45382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45382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45382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45382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45382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45382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45382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45382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45382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45382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45382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45382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45382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45382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45382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45382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45382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45382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45382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45382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45382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45382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45382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45382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45382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45382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45382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45382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45382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45382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45382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45382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45382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45382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45382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45382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45382</v>
      </c>
      <c r="D853" s="105" t="s">
        <v>529</v>
      </c>
      <c r="E853" s="496">
        <v>14</v>
      </c>
      <c r="F853" s="105" t="s">
        <v>528</v>
      </c>
      <c r="H853" s="105">
        <f>'Справка 6'!Q13</f>
        <v>29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45382</v>
      </c>
      <c r="D854" s="105" t="s">
        <v>532</v>
      </c>
      <c r="E854" s="496">
        <v>14</v>
      </c>
      <c r="F854" s="105" t="s">
        <v>531</v>
      </c>
      <c r="H854" s="105">
        <f>'Справка 6'!Q14</f>
        <v>1096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45382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45382</v>
      </c>
      <c r="D856" s="105" t="s">
        <v>537</v>
      </c>
      <c r="E856" s="496">
        <v>14</v>
      </c>
      <c r="F856" s="105" t="s">
        <v>536</v>
      </c>
      <c r="H856" s="105">
        <f>'Справка 6'!Q16</f>
        <v>3048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45382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45382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45382</v>
      </c>
      <c r="D859" s="105" t="s">
        <v>545</v>
      </c>
      <c r="E859" s="496">
        <v>14</v>
      </c>
      <c r="F859" s="105" t="s">
        <v>828</v>
      </c>
      <c r="H859" s="105">
        <f>'Справка 6'!Q19</f>
        <v>4173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45382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45382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45382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45382</v>
      </c>
      <c r="D863" s="105" t="s">
        <v>555</v>
      </c>
      <c r="E863" s="496">
        <v>14</v>
      </c>
      <c r="F863" s="105" t="s">
        <v>554</v>
      </c>
      <c r="H863" s="105">
        <f>'Справка 6'!Q25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45382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45382</v>
      </c>
      <c r="D865" s="105" t="s">
        <v>558</v>
      </c>
      <c r="E865" s="496">
        <v>14</v>
      </c>
      <c r="F865" s="105" t="s">
        <v>542</v>
      </c>
      <c r="H865" s="105">
        <f>'Справка 6'!Q27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45382</v>
      </c>
      <c r="D866" s="105" t="s">
        <v>560</v>
      </c>
      <c r="E866" s="496">
        <v>14</v>
      </c>
      <c r="F866" s="105" t="s">
        <v>863</v>
      </c>
      <c r="H866" s="105">
        <f>'Справка 6'!Q28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45382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45382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45382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45382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45382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45382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45382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45382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45382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45382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45382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45382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45382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45382</v>
      </c>
      <c r="D880" s="105" t="s">
        <v>583</v>
      </c>
      <c r="E880" s="496">
        <v>14</v>
      </c>
      <c r="F880" s="105" t="s">
        <v>582</v>
      </c>
      <c r="H880" s="105">
        <f>'Справка 6'!Q43</f>
        <v>4222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45382</v>
      </c>
      <c r="D881" s="105" t="s">
        <v>523</v>
      </c>
      <c r="E881" s="496">
        <v>15</v>
      </c>
      <c r="F881" s="105" t="s">
        <v>522</v>
      </c>
      <c r="H881" s="105">
        <f>'Справка 6'!R11</f>
        <v>14394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45382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45382</v>
      </c>
      <c r="D883" s="105" t="s">
        <v>529</v>
      </c>
      <c r="E883" s="496">
        <v>15</v>
      </c>
      <c r="F883" s="105" t="s">
        <v>528</v>
      </c>
      <c r="H883" s="105">
        <f>'Справка 6'!R13</f>
        <v>9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45382</v>
      </c>
      <c r="D884" s="105" t="s">
        <v>532</v>
      </c>
      <c r="E884" s="496">
        <v>15</v>
      </c>
      <c r="F884" s="105" t="s">
        <v>531</v>
      </c>
      <c r="H884" s="105">
        <f>'Справка 6'!R14</f>
        <v>620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45382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45382</v>
      </c>
      <c r="D886" s="105" t="s">
        <v>537</v>
      </c>
      <c r="E886" s="496">
        <v>15</v>
      </c>
      <c r="F886" s="105" t="s">
        <v>536</v>
      </c>
      <c r="H886" s="105">
        <f>'Справка 6'!R16</f>
        <v>3336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45382</v>
      </c>
      <c r="D887" s="105" t="s">
        <v>540</v>
      </c>
      <c r="E887" s="496">
        <v>15</v>
      </c>
      <c r="F887" s="105" t="s">
        <v>539</v>
      </c>
      <c r="H887" s="105">
        <f>'Справка 6'!R17</f>
        <v>140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45382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45382</v>
      </c>
      <c r="D889" s="105" t="s">
        <v>545</v>
      </c>
      <c r="E889" s="496">
        <v>15</v>
      </c>
      <c r="F889" s="105" t="s">
        <v>828</v>
      </c>
      <c r="H889" s="105">
        <f>'Справка 6'!R19</f>
        <v>18499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45382</v>
      </c>
      <c r="D890" s="105" t="s">
        <v>547</v>
      </c>
      <c r="E890" s="496">
        <v>15</v>
      </c>
      <c r="F890" s="105" t="s">
        <v>546</v>
      </c>
      <c r="H890" s="105">
        <f>'Справка 6'!R20</f>
        <v>78209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45382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45382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45382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45382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45382</v>
      </c>
      <c r="D895" s="105" t="s">
        <v>558</v>
      </c>
      <c r="E895" s="496">
        <v>15</v>
      </c>
      <c r="F895" s="105" t="s">
        <v>542</v>
      </c>
      <c r="H895" s="105">
        <f>'Справка 6'!R27</f>
        <v>4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45382</v>
      </c>
      <c r="D896" s="105" t="s">
        <v>560</v>
      </c>
      <c r="E896" s="496">
        <v>15</v>
      </c>
      <c r="F896" s="105" t="s">
        <v>863</v>
      </c>
      <c r="H896" s="105">
        <f>'Справка 6'!R28</f>
        <v>4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45382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45382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45382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45382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45382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45382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45382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45382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45382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45382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45382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45382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45382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45382</v>
      </c>
      <c r="D910" s="105" t="s">
        <v>583</v>
      </c>
      <c r="E910" s="496">
        <v>15</v>
      </c>
      <c r="F910" s="105" t="s">
        <v>582</v>
      </c>
      <c r="H910" s="105">
        <f>'Справка 6'!R43</f>
        <v>96712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45382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45382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45382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45382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45382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45382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45382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45382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45382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45382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45382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45382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30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45382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45382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30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45382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45382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176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45382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4892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45382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45382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45382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45382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478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45382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45382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478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45382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45382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45382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45382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45382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45382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45382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45382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5590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45382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5590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45382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45382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45382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45382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45382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45382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45382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45382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45382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45382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45382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45382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30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45382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45382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30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45382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45382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176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45382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4892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45382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45382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45382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45382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478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45382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45382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478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45382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45382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45382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45382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45382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45382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45382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45382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5590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45382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5590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45382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45382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45382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45382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45382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45382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45382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45382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45382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45382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45382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45382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45382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45382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45382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45382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45382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45382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45382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45382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45382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45382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45382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45382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45382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45382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45382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45382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45382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45382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45382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45382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45382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45382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45382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45382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45382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33964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45382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33964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45382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45382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45382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45382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45382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45382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45382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45382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45382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33964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45382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45382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172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45382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172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45382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45382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45382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1996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45382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1996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45382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45382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45382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45382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45382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45382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45382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45382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45382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4340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45382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45382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1234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45382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2974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45382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45382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114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45382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45382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45382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114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45382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45382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1301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45382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7809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45382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41773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45382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45382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45382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45382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45382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45382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45382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45382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45382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45382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45382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45382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45382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45382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45382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45382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45382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172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45382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172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45382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45382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45382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1996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45382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1996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45382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45382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45382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45382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45382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45382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45382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45382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45382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4340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45382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45382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1234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45382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2974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45382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45382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114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45382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45382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45382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114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45382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45382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1301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45382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7809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45382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7809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45382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45382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45382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45382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45382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33964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45382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33964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45382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45382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45382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45382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45382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45382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45382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45382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45382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33964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45382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45382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45382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45382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45382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45382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45382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45382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45382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45382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45382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45382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45382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45382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45382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45382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45382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45382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45382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45382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45382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45382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45382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45382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45382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45382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45382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45382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33964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45382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45382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45382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45382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45382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45382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45382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45382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45382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45382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45382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45382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45382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45382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45382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45382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45382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45382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45382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45382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45382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45382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45382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45382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45382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45382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45382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45382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45382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45382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45382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45382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45382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45382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45382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45382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45382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45382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45382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45382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45382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45382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45382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45382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45382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45382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45382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45382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45382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45382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45382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45382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45382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45382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45382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45382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45382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45382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45382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45382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45382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45382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45382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45382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45382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45382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45382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45382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45382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45382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45382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45382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45382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45382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45382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45382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45382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45382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45382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45382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45382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45382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45382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45382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45382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45382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45382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45382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45382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45382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45382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45382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45382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45382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45382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45382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45382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45382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45382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45382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45382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45382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45382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45382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45382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45382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45382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45382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45382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45382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45382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45382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45382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45382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45382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45382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45382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45382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45382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45382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45382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45382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45382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45382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45382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45382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45382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45382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45382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45382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45382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45382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45382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45382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45382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45382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45382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45382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45382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45382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45382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45382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45382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45382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45382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45382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45382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45382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45382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45382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45382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45382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45382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45382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45382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45382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45382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45382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45382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45382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45382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45382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45382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45382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45382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45382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45382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45382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45382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45382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45382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45382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45382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45382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45382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45382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45382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45382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45382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45382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45382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45382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45382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45382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45382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45382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45382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45382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45382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45382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45382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45382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45382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3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14394</v>
      </c>
      <c r="D12" s="196">
        <v>14394</v>
      </c>
      <c r="E12" s="89" t="s">
        <v>25</v>
      </c>
      <c r="F12" s="93" t="s">
        <v>26</v>
      </c>
      <c r="G12" s="197">
        <v>78545</v>
      </c>
      <c r="H12" s="196">
        <v>78545</v>
      </c>
    </row>
    <row r="13" spans="1:8" ht="15.75">
      <c r="A13" s="89" t="s">
        <v>27</v>
      </c>
      <c r="B13" s="91" t="s">
        <v>28</v>
      </c>
      <c r="C13" s="197">
        <f>'Справка 6'!R12</f>
        <v>0</v>
      </c>
      <c r="D13" s="196"/>
      <c r="E13" s="89" t="s">
        <v>846</v>
      </c>
      <c r="F13" s="93" t="s">
        <v>29</v>
      </c>
      <c r="G13" s="197">
        <v>78545</v>
      </c>
      <c r="H13" s="196">
        <v>78545</v>
      </c>
    </row>
    <row r="14" spans="1:8" ht="15.75">
      <c r="A14" s="89" t="s">
        <v>30</v>
      </c>
      <c r="B14" s="91" t="s">
        <v>31</v>
      </c>
      <c r="C14" s="197">
        <f>'Справка 6'!R13</f>
        <v>9</v>
      </c>
      <c r="D14" s="196">
        <v>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620</v>
      </c>
      <c r="D15" s="196">
        <v>647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0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3336</v>
      </c>
      <c r="D17" s="196">
        <v>3528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140</v>
      </c>
      <c r="D18" s="196"/>
      <c r="E18" s="481" t="s">
        <v>47</v>
      </c>
      <c r="F18" s="480" t="s">
        <v>48</v>
      </c>
      <c r="G18" s="609">
        <f>G12+G15+G16+G17</f>
        <v>78545</v>
      </c>
      <c r="H18" s="610">
        <f>H12+H15+H16+H17</f>
        <v>78545</v>
      </c>
    </row>
    <row r="19" spans="1:8" ht="15.75">
      <c r="A19" s="89" t="s">
        <v>49</v>
      </c>
      <c r="B19" s="91" t="s">
        <v>50</v>
      </c>
      <c r="C19" s="197">
        <f>'Справка 6'!R18</f>
        <v>0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18499</v>
      </c>
      <c r="D20" s="598">
        <f>SUM(D12:D19)</f>
        <v>18577</v>
      </c>
      <c r="E20" s="89" t="s">
        <v>54</v>
      </c>
      <c r="F20" s="93" t="s">
        <v>55</v>
      </c>
      <c r="G20" s="197">
        <v>330</v>
      </c>
      <c r="H20" s="196">
        <v>330</v>
      </c>
    </row>
    <row r="21" spans="1:8" ht="15.75">
      <c r="A21" s="100" t="s">
        <v>56</v>
      </c>
      <c r="B21" s="96" t="s">
        <v>57</v>
      </c>
      <c r="C21" s="476">
        <f>'Справка 6'!R20</f>
        <v>78209</v>
      </c>
      <c r="D21" s="477">
        <v>78209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6'!R25</f>
        <v>0</v>
      </c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17629</v>
      </c>
      <c r="H26" s="598">
        <f>H20+H21+H22</f>
        <v>17629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4</v>
      </c>
      <c r="D27" s="196">
        <v>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9103</v>
      </c>
      <c r="H28" s="596">
        <f>SUM(H29:H31)</f>
        <v>6100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9103</v>
      </c>
      <c r="H29" s="196">
        <v>6100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1077</v>
      </c>
      <c r="H32" s="196">
        <v>3003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10180</v>
      </c>
      <c r="H34" s="598">
        <f>H28+H32+H33</f>
        <v>9103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106354</v>
      </c>
      <c r="H37" s="600">
        <f>H26+H18+H34</f>
        <v>105277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'Справка 7'!C59</f>
        <v>33964</v>
      </c>
      <c r="H45" s="196">
        <v>31785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33964</v>
      </c>
      <c r="H50" s="596">
        <f>SUM(H44:H49)</f>
        <v>31785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96712</v>
      </c>
      <c r="D56" s="602">
        <f>D20+D21+D22+D28+D33+D46+D52+D54+D55</f>
        <v>96790</v>
      </c>
      <c r="E56" s="100" t="s">
        <v>850</v>
      </c>
      <c r="F56" s="99" t="s">
        <v>172</v>
      </c>
      <c r="G56" s="599">
        <f>G50+G52+G53+G54+G55</f>
        <v>33964</v>
      </c>
      <c r="H56" s="600">
        <f>H50+H52+H53+H54+H55</f>
        <v>31785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19</v>
      </c>
      <c r="D59" s="196">
        <v>19</v>
      </c>
      <c r="E59" s="201" t="s">
        <v>180</v>
      </c>
      <c r="F59" s="486" t="s">
        <v>181</v>
      </c>
      <c r="G59" s="197">
        <f>'Справка 7'!C77</f>
        <v>1996</v>
      </c>
      <c r="H59" s="196">
        <v>2078</v>
      </c>
    </row>
    <row r="60" spans="1:13" ht="15.75">
      <c r="A60" s="89" t="s">
        <v>178</v>
      </c>
      <c r="B60" s="91" t="s">
        <v>179</v>
      </c>
      <c r="C60" s="197">
        <v>3280</v>
      </c>
      <c r="D60" s="196">
        <v>3280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73</v>
      </c>
      <c r="D61" s="196">
        <v>73</v>
      </c>
      <c r="E61" s="200" t="s">
        <v>188</v>
      </c>
      <c r="F61" s="93" t="s">
        <v>189</v>
      </c>
      <c r="G61" s="595">
        <f>SUM(G62:G68)</f>
        <v>4512</v>
      </c>
      <c r="H61" s="596">
        <f>SUM(H62:H68)</f>
        <v>2998</v>
      </c>
    </row>
    <row r="62" spans="1:13" ht="15.75">
      <c r="A62" s="89" t="s">
        <v>186</v>
      </c>
      <c r="B62" s="94" t="s">
        <v>187</v>
      </c>
      <c r="C62" s="197">
        <v>40697</v>
      </c>
      <c r="D62" s="196">
        <v>32270</v>
      </c>
      <c r="E62" s="200" t="s">
        <v>192</v>
      </c>
      <c r="F62" s="93" t="s">
        <v>193</v>
      </c>
      <c r="G62" s="197">
        <f>'Справка 7'!C73</f>
        <v>172</v>
      </c>
      <c r="H62" s="196">
        <v>194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1234</v>
      </c>
      <c r="H64" s="196">
        <v>830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44069</v>
      </c>
      <c r="D65" s="598">
        <f>SUM(D59:D64)</f>
        <v>35642</v>
      </c>
      <c r="E65" s="89" t="s">
        <v>201</v>
      </c>
      <c r="F65" s="93" t="s">
        <v>202</v>
      </c>
      <c r="G65" s="197">
        <f>'Справка 7'!C90</f>
        <v>2974</v>
      </c>
      <c r="H65" s="196">
        <v>1956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'Справка 7'!C91</f>
        <v>14</v>
      </c>
      <c r="H66" s="196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'Справка 7'!C96</f>
        <v>4</v>
      </c>
      <c r="H67" s="196">
        <v>3</v>
      </c>
    </row>
    <row r="68" spans="1:8" ht="15.75">
      <c r="A68" s="89" t="s">
        <v>206</v>
      </c>
      <c r="B68" s="91" t="s">
        <v>207</v>
      </c>
      <c r="C68" s="197">
        <f>'Справка 7'!C26</f>
        <v>30</v>
      </c>
      <c r="D68" s="196">
        <v>110</v>
      </c>
      <c r="E68" s="89" t="s">
        <v>212</v>
      </c>
      <c r="F68" s="93" t="s">
        <v>213</v>
      </c>
      <c r="G68" s="197">
        <f>'Справка 7'!C92</f>
        <v>114</v>
      </c>
      <c r="H68" s="196">
        <v>1</v>
      </c>
    </row>
    <row r="69" spans="1:8" ht="15.75">
      <c r="A69" s="89" t="s">
        <v>210</v>
      </c>
      <c r="B69" s="91" t="s">
        <v>211</v>
      </c>
      <c r="C69" s="197">
        <f>'Справка 7'!C30</f>
        <v>176</v>
      </c>
      <c r="D69" s="196">
        <v>244</v>
      </c>
      <c r="E69" s="201" t="s">
        <v>79</v>
      </c>
      <c r="F69" s="93" t="s">
        <v>216</v>
      </c>
      <c r="G69" s="197">
        <f>'Справка 7'!C97</f>
        <v>1301</v>
      </c>
      <c r="H69" s="196">
        <v>1393</v>
      </c>
    </row>
    <row r="70" spans="1:8" ht="15.75">
      <c r="A70" s="89" t="s">
        <v>214</v>
      </c>
      <c r="B70" s="91" t="s">
        <v>215</v>
      </c>
      <c r="C70" s="197">
        <f>'Справка 7'!C31</f>
        <v>4892</v>
      </c>
      <c r="D70" s="196">
        <v>4495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7809</v>
      </c>
      <c r="H71" s="598">
        <f>H59+H60+H61+H69+H70</f>
        <v>6469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'Справка 7'!D35</f>
        <v>478</v>
      </c>
      <c r="D73" s="196">
        <v>96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'Справка 7'!C40</f>
        <v>14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5590</v>
      </c>
      <c r="D76" s="598">
        <f>SUM(D68:D75)</f>
        <v>4958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7809</v>
      </c>
      <c r="H79" s="600">
        <f>H71+H73+H75+H77</f>
        <v>6469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869</v>
      </c>
      <c r="D89" s="196">
        <v>5254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887</v>
      </c>
      <c r="D90" s="196">
        <v>887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1756</v>
      </c>
      <c r="D92" s="598">
        <f>SUM(D88:D91)</f>
        <v>6141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51415</v>
      </c>
      <c r="D94" s="602">
        <f>D65+D76+D85+D92+D93</f>
        <v>46741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148127</v>
      </c>
      <c r="D95" s="604">
        <f>D94+D56</f>
        <v>143531</v>
      </c>
      <c r="E95" s="229" t="s">
        <v>941</v>
      </c>
      <c r="F95" s="489" t="s">
        <v>268</v>
      </c>
      <c r="G95" s="603">
        <f>G37+G40+G56+G79</f>
        <v>148127</v>
      </c>
      <c r="H95" s="604">
        <f>H37+H40+H56+H79</f>
        <v>143531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45412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Камен Каменов ЕООД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995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20</v>
      </c>
      <c r="E12" s="194" t="s">
        <v>277</v>
      </c>
      <c r="F12" s="240" t="s">
        <v>278</v>
      </c>
      <c r="G12" s="316"/>
      <c r="H12" s="317">
        <v>389</v>
      </c>
    </row>
    <row r="13" spans="1:8" ht="15.75">
      <c r="A13" s="194" t="s">
        <v>279</v>
      </c>
      <c r="B13" s="190" t="s">
        <v>280</v>
      </c>
      <c r="C13" s="316">
        <v>740</v>
      </c>
      <c r="D13" s="317">
        <v>965</v>
      </c>
      <c r="E13" s="194" t="s">
        <v>281</v>
      </c>
      <c r="F13" s="240" t="s">
        <v>282</v>
      </c>
      <c r="G13" s="316"/>
      <c r="H13" s="317">
        <v>6</v>
      </c>
    </row>
    <row r="14" spans="1:8" ht="15.75">
      <c r="A14" s="194" t="s">
        <v>283</v>
      </c>
      <c r="B14" s="190" t="s">
        <v>284</v>
      </c>
      <c r="C14" s="316">
        <v>220</v>
      </c>
      <c r="D14" s="317">
        <v>215</v>
      </c>
      <c r="E14" s="245" t="s">
        <v>285</v>
      </c>
      <c r="F14" s="240" t="s">
        <v>286</v>
      </c>
      <c r="G14" s="316">
        <v>2340</v>
      </c>
      <c r="H14" s="317">
        <v>2215</v>
      </c>
    </row>
    <row r="15" spans="1:8" ht="15.75">
      <c r="A15" s="194" t="s">
        <v>287</v>
      </c>
      <c r="B15" s="190" t="s">
        <v>288</v>
      </c>
      <c r="C15" s="316">
        <v>51</v>
      </c>
      <c r="D15" s="317">
        <v>41</v>
      </c>
      <c r="E15" s="245" t="s">
        <v>79</v>
      </c>
      <c r="F15" s="240" t="s">
        <v>289</v>
      </c>
      <c r="G15" s="316">
        <v>60</v>
      </c>
      <c r="H15" s="317">
        <v>8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4</v>
      </c>
      <c r="E16" s="236" t="s">
        <v>52</v>
      </c>
      <c r="F16" s="264" t="s">
        <v>292</v>
      </c>
      <c r="G16" s="628">
        <f>SUM(G12:G15)</f>
        <v>2400</v>
      </c>
      <c r="H16" s="629">
        <f>SUM(H12:H15)</f>
        <v>2618</v>
      </c>
    </row>
    <row r="17" spans="1:8" ht="31.5">
      <c r="A17" s="194" t="s">
        <v>293</v>
      </c>
      <c r="B17" s="190" t="s">
        <v>294</v>
      </c>
      <c r="C17" s="316"/>
      <c r="D17" s="317">
        <v>371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114</v>
      </c>
      <c r="D19" s="317">
        <v>186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1131</v>
      </c>
      <c r="D22" s="629">
        <f>SUM(D12:D18)+D19</f>
        <v>1802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173</v>
      </c>
      <c r="D25" s="317">
        <v>177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18</v>
      </c>
      <c r="D28" s="317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192</v>
      </c>
      <c r="D29" s="629">
        <f>SUM(D25:D28)</f>
        <v>185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1323</v>
      </c>
      <c r="D31" s="635">
        <f>D29+D22</f>
        <v>1987</v>
      </c>
      <c r="E31" s="251" t="s">
        <v>824</v>
      </c>
      <c r="F31" s="266" t="s">
        <v>331</v>
      </c>
      <c r="G31" s="253">
        <f>G16+G18+G27</f>
        <v>2400</v>
      </c>
      <c r="H31" s="254">
        <f>H16+H18+H27</f>
        <v>2618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1077</v>
      </c>
      <c r="D33" s="244">
        <f>IF((H31-D31)&gt;0,H31-D31,0)</f>
        <v>631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1323</v>
      </c>
      <c r="D36" s="637">
        <f>D31-D34+D35</f>
        <v>1987</v>
      </c>
      <c r="E36" s="262" t="s">
        <v>346</v>
      </c>
      <c r="F36" s="256" t="s">
        <v>347</v>
      </c>
      <c r="G36" s="267">
        <f>G35-G34+G31</f>
        <v>2400</v>
      </c>
      <c r="H36" s="268">
        <f>H35-H34+H31</f>
        <v>2618</v>
      </c>
    </row>
    <row r="37" spans="1:8" ht="15.75">
      <c r="A37" s="261" t="s">
        <v>348</v>
      </c>
      <c r="B37" s="231" t="s">
        <v>349</v>
      </c>
      <c r="C37" s="634">
        <f>IF((G36-C36)&gt;0,G36-C36,0)</f>
        <v>1077</v>
      </c>
      <c r="D37" s="635">
        <f>IF((H36-D36)&gt;0,H36-D36,0)</f>
        <v>631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1077</v>
      </c>
      <c r="D42" s="244">
        <f>+IF((H36-D36-D38)&gt;0,H36-D36-D38,0)</f>
        <v>631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1077</v>
      </c>
      <c r="D44" s="268">
        <f>IF(H42=0,IF(D42-D43&gt;0,D42-D43+H43,0),IF(H42-H43&lt;0,H43-H42+D42,0))</f>
        <v>631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2400</v>
      </c>
      <c r="D45" s="631">
        <f>D36+D38+D42</f>
        <v>2618</v>
      </c>
      <c r="E45" s="270" t="s">
        <v>373</v>
      </c>
      <c r="F45" s="272" t="s">
        <v>374</v>
      </c>
      <c r="G45" s="630">
        <f>G42+G36</f>
        <v>2400</v>
      </c>
      <c r="H45" s="631">
        <f>H42+H36</f>
        <v>2618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45412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Камен Каменов ЕООД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995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4229</v>
      </c>
      <c r="D11" s="196">
        <v>3304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-10228</v>
      </c>
      <c r="D12" s="196">
        <v>-7348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</v>
      </c>
      <c r="D14" s="196">
        <v>-45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-6119</v>
      </c>
      <c r="D21" s="659">
        <f>SUM(D11:D20)</f>
        <v>-4089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-171</v>
      </c>
      <c r="D23" s="196">
        <v>-1154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-171</v>
      </c>
      <c r="D33" s="659">
        <f>SUM(D23:D32)</f>
        <v>-1154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2938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-822</v>
      </c>
      <c r="D38" s="196">
        <v>-756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-209</v>
      </c>
      <c r="D40" s="196">
        <v>-250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1905</v>
      </c>
      <c r="D43" s="661">
        <f>SUM(D35:D42)</f>
        <v>-1007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-4385</v>
      </c>
      <c r="D44" s="307">
        <f>D43+D33+D21</f>
        <v>-6250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6141</v>
      </c>
      <c r="D45" s="309">
        <v>11879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1756</v>
      </c>
      <c r="D46" s="311">
        <f>D45+D44</f>
        <v>5629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869</v>
      </c>
      <c r="D47" s="298">
        <v>5035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887</v>
      </c>
      <c r="D48" s="281">
        <v>594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45412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Камен Каменов ЕООД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995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78545</v>
      </c>
      <c r="D13" s="584">
        <f>'1-Баланс'!H20</f>
        <v>330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9103</v>
      </c>
      <c r="J13" s="584">
        <f>'1-Баланс'!H30+'1-Баланс'!H33</f>
        <v>0</v>
      </c>
      <c r="K13" s="585"/>
      <c r="L13" s="584">
        <f>SUM(C13:K13)</f>
        <v>105277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78545</v>
      </c>
      <c r="D17" s="653">
        <f aca="true" t="shared" si="2" ref="D17:M17">D13+D14</f>
        <v>330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9103</v>
      </c>
      <c r="J17" s="653">
        <f t="shared" si="2"/>
        <v>0</v>
      </c>
      <c r="K17" s="653">
        <f t="shared" si="2"/>
        <v>0</v>
      </c>
      <c r="L17" s="584">
        <f t="shared" si="1"/>
        <v>105277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1077</v>
      </c>
      <c r="J18" s="584">
        <f>+'1-Баланс'!G33</f>
        <v>0</v>
      </c>
      <c r="K18" s="585"/>
      <c r="L18" s="584">
        <f t="shared" si="1"/>
        <v>1077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78545</v>
      </c>
      <c r="D31" s="653">
        <f aca="true" t="shared" si="6" ref="D31:M31">D19+D22+D23+D26+D30+D29+D17+D18</f>
        <v>330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10180</v>
      </c>
      <c r="J31" s="653">
        <f t="shared" si="6"/>
        <v>0</v>
      </c>
      <c r="K31" s="653">
        <f t="shared" si="6"/>
        <v>0</v>
      </c>
      <c r="L31" s="584">
        <f t="shared" si="1"/>
        <v>106354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78545</v>
      </c>
      <c r="D34" s="587">
        <f t="shared" si="7"/>
        <v>330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10180</v>
      </c>
      <c r="J34" s="587">
        <f t="shared" si="7"/>
        <v>0</v>
      </c>
      <c r="K34" s="587">
        <f t="shared" si="7"/>
        <v>0</v>
      </c>
      <c r="L34" s="651">
        <f t="shared" si="1"/>
        <v>106354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45412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Камен Каменов ЕООД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995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45412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Камен Каменов ЕООД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995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3" r:id="rId1"/>
  <rowBreaks count="1" manualBreakCount="1">
    <brk id="8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14394</v>
      </c>
      <c r="E11" s="328"/>
      <c r="F11" s="328"/>
      <c r="G11" s="329">
        <f>D11+E11-F11</f>
        <v>14394</v>
      </c>
      <c r="H11" s="328"/>
      <c r="I11" s="328"/>
      <c r="J11" s="329">
        <f>G11+H11-I11</f>
        <v>14394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14394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>
        <v>2</v>
      </c>
      <c r="F13" s="328"/>
      <c r="G13" s="329">
        <f t="shared" si="2"/>
        <v>38</v>
      </c>
      <c r="H13" s="328"/>
      <c r="I13" s="328"/>
      <c r="J13" s="329">
        <f t="shared" si="3"/>
        <v>38</v>
      </c>
      <c r="K13" s="328">
        <v>28</v>
      </c>
      <c r="L13" s="328">
        <v>1</v>
      </c>
      <c r="M13" s="328"/>
      <c r="N13" s="329">
        <f t="shared" si="4"/>
        <v>29</v>
      </c>
      <c r="O13" s="328"/>
      <c r="P13" s="328"/>
      <c r="Q13" s="329">
        <f t="shared" si="0"/>
        <v>29</v>
      </c>
      <c r="R13" s="340">
        <f t="shared" si="1"/>
        <v>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1716</v>
      </c>
      <c r="E14" s="328"/>
      <c r="F14" s="328"/>
      <c r="G14" s="329">
        <f t="shared" si="2"/>
        <v>1716</v>
      </c>
      <c r="H14" s="328"/>
      <c r="I14" s="328"/>
      <c r="J14" s="329">
        <f t="shared" si="3"/>
        <v>1716</v>
      </c>
      <c r="K14" s="328">
        <v>1069</v>
      </c>
      <c r="L14" s="328">
        <v>27</v>
      </c>
      <c r="M14" s="328"/>
      <c r="N14" s="329">
        <f t="shared" si="4"/>
        <v>1096</v>
      </c>
      <c r="O14" s="328"/>
      <c r="P14" s="328"/>
      <c r="Q14" s="329">
        <f t="shared" si="0"/>
        <v>1096</v>
      </c>
      <c r="R14" s="340">
        <f t="shared" si="1"/>
        <v>620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6384</v>
      </c>
      <c r="E16" s="328"/>
      <c r="F16" s="328"/>
      <c r="G16" s="329">
        <f t="shared" si="2"/>
        <v>6384</v>
      </c>
      <c r="H16" s="328"/>
      <c r="I16" s="328"/>
      <c r="J16" s="329">
        <f t="shared" si="3"/>
        <v>6384</v>
      </c>
      <c r="K16" s="328">
        <v>2856</v>
      </c>
      <c r="L16" s="328">
        <v>192</v>
      </c>
      <c r="M16" s="328"/>
      <c r="N16" s="329">
        <f t="shared" si="4"/>
        <v>3048</v>
      </c>
      <c r="O16" s="328"/>
      <c r="P16" s="328"/>
      <c r="Q16" s="329">
        <f t="shared" si="0"/>
        <v>3048</v>
      </c>
      <c r="R16" s="340">
        <f t="shared" si="1"/>
        <v>3336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140</v>
      </c>
      <c r="F17" s="328"/>
      <c r="G17" s="329">
        <f t="shared" si="2"/>
        <v>140</v>
      </c>
      <c r="H17" s="328"/>
      <c r="I17" s="328"/>
      <c r="J17" s="329">
        <f t="shared" si="3"/>
        <v>140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140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22530</v>
      </c>
      <c r="E19" s="330">
        <f>SUM(E11:E18)</f>
        <v>142</v>
      </c>
      <c r="F19" s="330">
        <f>SUM(F11:F18)</f>
        <v>0</v>
      </c>
      <c r="G19" s="329">
        <f t="shared" si="2"/>
        <v>22672</v>
      </c>
      <c r="H19" s="330">
        <f>SUM(H11:H18)</f>
        <v>0</v>
      </c>
      <c r="I19" s="330">
        <f>SUM(I11:I18)</f>
        <v>0</v>
      </c>
      <c r="J19" s="329">
        <f t="shared" si="3"/>
        <v>22672</v>
      </c>
      <c r="K19" s="330">
        <f>SUM(K11:K18)</f>
        <v>3953</v>
      </c>
      <c r="L19" s="330">
        <f>SUM(L11:L18)</f>
        <v>220</v>
      </c>
      <c r="M19" s="330">
        <f>SUM(M11:M18)</f>
        <v>0</v>
      </c>
      <c r="N19" s="329">
        <f t="shared" si="4"/>
        <v>4173</v>
      </c>
      <c r="O19" s="330">
        <f>SUM(O11:O18)</f>
        <v>0</v>
      </c>
      <c r="P19" s="330">
        <f>SUM(P11:P18)</f>
        <v>0</v>
      </c>
      <c r="Q19" s="329">
        <f t="shared" si="0"/>
        <v>4173</v>
      </c>
      <c r="R19" s="340">
        <f t="shared" si="1"/>
        <v>18499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78209</v>
      </c>
      <c r="E20" s="328"/>
      <c r="F20" s="328"/>
      <c r="G20" s="329">
        <f t="shared" si="2"/>
        <v>78209</v>
      </c>
      <c r="H20" s="328"/>
      <c r="I20" s="328"/>
      <c r="J20" s="329">
        <f t="shared" si="3"/>
        <v>78209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78209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32</v>
      </c>
      <c r="E25" s="328"/>
      <c r="F25" s="328"/>
      <c r="G25" s="329">
        <f t="shared" si="2"/>
        <v>32</v>
      </c>
      <c r="H25" s="328"/>
      <c r="I25" s="328"/>
      <c r="J25" s="329">
        <f t="shared" si="3"/>
        <v>32</v>
      </c>
      <c r="K25" s="328">
        <v>32</v>
      </c>
      <c r="L25" s="328"/>
      <c r="M25" s="328"/>
      <c r="N25" s="329">
        <f t="shared" si="4"/>
        <v>32</v>
      </c>
      <c r="O25" s="328"/>
      <c r="P25" s="328"/>
      <c r="Q25" s="329">
        <f t="shared" si="0"/>
        <v>32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21</v>
      </c>
      <c r="E27" s="328"/>
      <c r="F27" s="328"/>
      <c r="G27" s="329">
        <f t="shared" si="2"/>
        <v>21</v>
      </c>
      <c r="H27" s="328"/>
      <c r="I27" s="328"/>
      <c r="J27" s="329">
        <f t="shared" si="3"/>
        <v>21</v>
      </c>
      <c r="K27" s="328">
        <v>17</v>
      </c>
      <c r="L27" s="328"/>
      <c r="M27" s="328"/>
      <c r="N27" s="329">
        <f t="shared" si="4"/>
        <v>17</v>
      </c>
      <c r="O27" s="328"/>
      <c r="P27" s="328"/>
      <c r="Q27" s="329">
        <f t="shared" si="0"/>
        <v>17</v>
      </c>
      <c r="R27" s="340">
        <f t="shared" si="1"/>
        <v>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53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53</v>
      </c>
      <c r="H28" s="332">
        <f t="shared" si="5"/>
        <v>0</v>
      </c>
      <c r="I28" s="332">
        <f t="shared" si="5"/>
        <v>0</v>
      </c>
      <c r="J28" s="333">
        <f t="shared" si="3"/>
        <v>53</v>
      </c>
      <c r="K28" s="332">
        <f t="shared" si="5"/>
        <v>49</v>
      </c>
      <c r="L28" s="332">
        <f t="shared" si="5"/>
        <v>0</v>
      </c>
      <c r="M28" s="332">
        <f t="shared" si="5"/>
        <v>0</v>
      </c>
      <c r="N28" s="333">
        <f t="shared" si="4"/>
        <v>49</v>
      </c>
      <c r="O28" s="332">
        <f t="shared" si="5"/>
        <v>0</v>
      </c>
      <c r="P28" s="332">
        <f t="shared" si="5"/>
        <v>0</v>
      </c>
      <c r="Q28" s="333">
        <f t="shared" si="0"/>
        <v>49</v>
      </c>
      <c r="R28" s="343">
        <f t="shared" si="1"/>
        <v>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100792</v>
      </c>
      <c r="E43" s="349">
        <f>E19+E20+E22+E28+E41+E42</f>
        <v>142</v>
      </c>
      <c r="F43" s="349">
        <f aca="true" t="shared" si="11" ref="F43:R43">F19+F20+F22+F28+F41+F42</f>
        <v>0</v>
      </c>
      <c r="G43" s="349">
        <f t="shared" si="11"/>
        <v>100934</v>
      </c>
      <c r="H43" s="349">
        <f t="shared" si="11"/>
        <v>0</v>
      </c>
      <c r="I43" s="349">
        <f t="shared" si="11"/>
        <v>0</v>
      </c>
      <c r="J43" s="349">
        <f t="shared" si="11"/>
        <v>100934</v>
      </c>
      <c r="K43" s="349">
        <f t="shared" si="11"/>
        <v>4002</v>
      </c>
      <c r="L43" s="349">
        <f t="shared" si="11"/>
        <v>220</v>
      </c>
      <c r="M43" s="349">
        <f t="shared" si="11"/>
        <v>0</v>
      </c>
      <c r="N43" s="349">
        <f t="shared" si="11"/>
        <v>4222</v>
      </c>
      <c r="O43" s="349">
        <f t="shared" si="11"/>
        <v>0</v>
      </c>
      <c r="P43" s="349">
        <f t="shared" si="11"/>
        <v>0</v>
      </c>
      <c r="Q43" s="349">
        <f t="shared" si="11"/>
        <v>4222</v>
      </c>
      <c r="R43" s="350">
        <f t="shared" si="11"/>
        <v>96712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45412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Камен Каменов ЕООД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995</v>
      </c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30</v>
      </c>
      <c r="D26" s="362">
        <f>SUM(D27:D29)</f>
        <v>30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>
        <f>C27</f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30</v>
      </c>
      <c r="D28" s="368">
        <f>C28</f>
        <v>30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176</v>
      </c>
      <c r="D30" s="368">
        <f>C30</f>
        <v>176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4892</v>
      </c>
      <c r="D31" s="368">
        <f>C31</f>
        <v>4892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478</v>
      </c>
      <c r="D35" s="362">
        <f>SUM(D36:D39)</f>
        <v>478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478</v>
      </c>
      <c r="D37" s="368">
        <f>C37</f>
        <v>478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>
        <f>C39</f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</v>
      </c>
      <c r="D40" s="362">
        <f>SUM(D41:D44)</f>
        <v>14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</v>
      </c>
      <c r="D44" s="368">
        <f>C44</f>
        <v>14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5590</v>
      </c>
      <c r="D45" s="438">
        <f>D26+D30+D31+D33+D32+D34+D35+D40</f>
        <v>5590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5590</v>
      </c>
      <c r="D46" s="444">
        <f>D45+D23+D21+D11</f>
        <v>5590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33964</v>
      </c>
      <c r="D58" s="138">
        <f>D59+D61</f>
        <v>0</v>
      </c>
      <c r="E58" s="136">
        <f t="shared" si="1"/>
        <v>33964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33964</v>
      </c>
      <c r="D59" s="197"/>
      <c r="E59" s="136">
        <f t="shared" si="1"/>
        <v>33964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33964</v>
      </c>
      <c r="D68" s="435">
        <f>D54+D58+D63+D64+D65+D66</f>
        <v>0</v>
      </c>
      <c r="E68" s="436">
        <f t="shared" si="1"/>
        <v>33964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172</v>
      </c>
      <c r="D73" s="137">
        <f>SUM(D74:D76)</f>
        <v>172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172</v>
      </c>
      <c r="D74" s="197">
        <f>C74</f>
        <v>172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>
        <f>C76</f>
        <v>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1996</v>
      </c>
      <c r="D77" s="138">
        <f>D78+D80</f>
        <v>1996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1996</v>
      </c>
      <c r="D78" s="197">
        <f>C78</f>
        <v>1996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>
        <f>C86</f>
        <v>0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4340</v>
      </c>
      <c r="D87" s="134">
        <f>SUM(D88:D92)+D96</f>
        <v>4340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1234</v>
      </c>
      <c r="D89" s="197">
        <f>C89</f>
        <v>1234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2974</v>
      </c>
      <c r="D90" s="197">
        <f>C90</f>
        <v>2974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</v>
      </c>
      <c r="D91" s="197">
        <f>C91</f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114</v>
      </c>
      <c r="D92" s="138">
        <f>SUM(D93:D95)</f>
        <v>114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>
        <f>C93</f>
        <v>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114</v>
      </c>
      <c r="D95" s="197">
        <f>C95</f>
        <v>114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f>C96</f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1301</v>
      </c>
      <c r="D97" s="197">
        <f>C97</f>
        <v>1301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7809</v>
      </c>
      <c r="D98" s="433">
        <f>D87+D82+D77+D73+D97</f>
        <v>7809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41773</v>
      </c>
      <c r="D99" s="427">
        <f>D98+D70+D68</f>
        <v>7809</v>
      </c>
      <c r="E99" s="427">
        <f>E98+E70+E68</f>
        <v>33964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45412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Камен Каменов ЕООД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995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45412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Камен Каменов ЕООД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995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Alexander Tsvetkov</cp:lastModifiedBy>
  <cp:lastPrinted>2022-01-21T15:16:20Z</cp:lastPrinted>
  <dcterms:created xsi:type="dcterms:W3CDTF">2006-09-16T00:00:00Z</dcterms:created>
  <dcterms:modified xsi:type="dcterms:W3CDTF">2024-04-30T11:02:58Z</dcterms:modified>
  <cp:category/>
  <cp:version/>
  <cp:contentType/>
  <cp:contentStatus/>
</cp:coreProperties>
</file>